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disegutl-my.sharepoint.com/personal/jcneves_iseg_ulisboa_pt/Documents/Teaching-Portuguese/Aulas-ISEG/Gestao Financeira - GEI/GF-GEI-2020/Slides-GEI-2020/"/>
    </mc:Choice>
  </mc:AlternateContent>
  <xr:revisionPtr revIDLastSave="15" documentId="8_{10ABF288-3683-4775-ACEE-D2A2E53A4838}" xr6:coauthVersionLast="36" xr6:coauthVersionMax="36" xr10:uidLastSave="{10C0EA11-07C8-423B-89C5-7DF7CABDB62F}"/>
  <bookViews>
    <workbookView xWindow="0" yWindow="0" windowWidth="14380" windowHeight="4070" xr2:uid="{7EB30C98-C767-4862-9B71-EE9ECA9983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B39" i="1"/>
  <c r="C34" i="1"/>
  <c r="D34" i="1" s="1"/>
  <c r="E34" i="1" s="1"/>
  <c r="F34" i="1" s="1"/>
  <c r="G34" i="1" s="1"/>
  <c r="H34" i="1" s="1"/>
  <c r="C5" i="1"/>
  <c r="D5" i="1" s="1"/>
  <c r="B11" i="1"/>
  <c r="H14" i="1" s="1"/>
  <c r="C13" i="1"/>
  <c r="D13" i="1" s="1"/>
  <c r="E13" i="1" s="1"/>
  <c r="F13" i="1" s="1"/>
  <c r="G13" i="1" s="1"/>
  <c r="H13" i="1" s="1"/>
  <c r="D4" i="1"/>
  <c r="C4" i="1"/>
  <c r="C6" i="1" s="1"/>
  <c r="U23" i="1" s="1"/>
  <c r="B4" i="1"/>
  <c r="B6" i="1" s="1"/>
  <c r="Q23" i="1" s="1"/>
  <c r="D6" i="1" l="1"/>
  <c r="M23" i="1" s="1"/>
  <c r="E23" i="1"/>
  <c r="R23" i="1"/>
  <c r="O23" i="1"/>
  <c r="B23" i="1"/>
  <c r="F23" i="1"/>
  <c r="H23" i="1"/>
  <c r="K23" i="1"/>
  <c r="P23" i="1"/>
  <c r="S23" i="1"/>
  <c r="V23" i="1"/>
  <c r="C23" i="1"/>
  <c r="G23" i="1"/>
  <c r="I23" i="1"/>
  <c r="L23" i="1"/>
  <c r="T23" i="1"/>
  <c r="D23" i="1"/>
  <c r="J23" i="1"/>
  <c r="N23" i="1"/>
  <c r="H15" i="1"/>
  <c r="H19" i="1" s="1"/>
  <c r="T24" i="1" s="1"/>
  <c r="U24" i="1" s="1"/>
  <c r="E14" i="1"/>
  <c r="B14" i="1"/>
  <c r="F14" i="1"/>
  <c r="C14" i="1"/>
  <c r="G14" i="1"/>
  <c r="D14" i="1"/>
  <c r="T25" i="1" l="1"/>
  <c r="T26" i="1" s="1"/>
  <c r="T27" i="1" s="1"/>
  <c r="V24" i="1"/>
  <c r="V25" i="1" s="1"/>
  <c r="U25" i="1"/>
  <c r="H16" i="1"/>
  <c r="H17" i="1" s="1"/>
  <c r="B15" i="1"/>
  <c r="G15" i="1"/>
  <c r="F15" i="1"/>
  <c r="D15" i="1"/>
  <c r="D19" i="1" s="1"/>
  <c r="H24" i="1" s="1"/>
  <c r="E15" i="1"/>
  <c r="C15" i="1"/>
  <c r="T28" i="1" l="1"/>
  <c r="H25" i="1"/>
  <c r="H26" i="1" s="1"/>
  <c r="H27" i="1" s="1"/>
  <c r="I24" i="1"/>
  <c r="U26" i="1"/>
  <c r="U27" i="1" s="1"/>
  <c r="U28" i="1" s="1"/>
  <c r="V26" i="1"/>
  <c r="V27" i="1" s="1"/>
  <c r="V28" i="1" s="1"/>
  <c r="E16" i="1"/>
  <c r="E17" i="1" s="1"/>
  <c r="E19" i="1"/>
  <c r="K24" i="1" s="1"/>
  <c r="C16" i="1"/>
  <c r="C17" i="1" s="1"/>
  <c r="C19" i="1"/>
  <c r="E24" i="1" s="1"/>
  <c r="F16" i="1"/>
  <c r="F17" i="1" s="1"/>
  <c r="F19" i="1"/>
  <c r="N24" i="1" s="1"/>
  <c r="G16" i="1"/>
  <c r="G17" i="1" s="1"/>
  <c r="G19" i="1"/>
  <c r="Q24" i="1" s="1"/>
  <c r="D16" i="1"/>
  <c r="D17" i="1" s="1"/>
  <c r="B16" i="1"/>
  <c r="B17" i="1" s="1"/>
  <c r="B19" i="1"/>
  <c r="L24" i="1" l="1"/>
  <c r="K25" i="1"/>
  <c r="K26" i="1" s="1"/>
  <c r="K27" i="1" s="1"/>
  <c r="K28" i="1" s="1"/>
  <c r="J24" i="1"/>
  <c r="J25" i="1" s="1"/>
  <c r="J26" i="1" s="1"/>
  <c r="J27" i="1" s="1"/>
  <c r="J28" i="1" s="1"/>
  <c r="I25" i="1"/>
  <c r="I26" i="1" s="1"/>
  <c r="I27" i="1" s="1"/>
  <c r="I28" i="1" s="1"/>
  <c r="F24" i="1"/>
  <c r="E25" i="1"/>
  <c r="E26" i="1" s="1"/>
  <c r="E27" i="1" s="1"/>
  <c r="E28" i="1" s="1"/>
  <c r="H28" i="1"/>
  <c r="O24" i="1"/>
  <c r="N25" i="1"/>
  <c r="Q25" i="1"/>
  <c r="Q26" i="1" s="1"/>
  <c r="Q27" i="1" s="1"/>
  <c r="Q28" i="1" s="1"/>
  <c r="R24" i="1"/>
  <c r="U29" i="1"/>
  <c r="B24" i="1"/>
  <c r="T30" i="1" l="1"/>
  <c r="H35" i="1"/>
  <c r="P24" i="1"/>
  <c r="P25" i="1" s="1"/>
  <c r="P26" i="1" s="1"/>
  <c r="P27" i="1" s="1"/>
  <c r="P28" i="1" s="1"/>
  <c r="O25" i="1"/>
  <c r="B25" i="1"/>
  <c r="C24" i="1"/>
  <c r="I29" i="1"/>
  <c r="R25" i="1"/>
  <c r="R26" i="1" s="1"/>
  <c r="R27" i="1" s="1"/>
  <c r="R28" i="1" s="1"/>
  <c r="R29" i="1" s="1"/>
  <c r="G35" i="1" s="1"/>
  <c r="S24" i="1"/>
  <c r="S25" i="1" s="1"/>
  <c r="S26" i="1" s="1"/>
  <c r="S27" i="1" s="1"/>
  <c r="S28" i="1" s="1"/>
  <c r="N26" i="1"/>
  <c r="N27" i="1" s="1"/>
  <c r="N28" i="1" s="1"/>
  <c r="G24" i="1"/>
  <c r="G25" i="1" s="1"/>
  <c r="G26" i="1" s="1"/>
  <c r="G27" i="1" s="1"/>
  <c r="G28" i="1" s="1"/>
  <c r="F25" i="1"/>
  <c r="F26" i="1" s="1"/>
  <c r="F27" i="1" s="1"/>
  <c r="F28" i="1" s="1"/>
  <c r="L25" i="1"/>
  <c r="M24" i="1"/>
  <c r="M25" i="1" s="1"/>
  <c r="M26" i="1" s="1"/>
  <c r="M27" i="1" s="1"/>
  <c r="M28" i="1" s="1"/>
  <c r="U30" i="1"/>
  <c r="V30" i="1"/>
  <c r="B26" i="1"/>
  <c r="I30" i="1" l="1"/>
  <c r="D35" i="1"/>
  <c r="B27" i="1"/>
  <c r="B28" i="1" s="1"/>
  <c r="Q30" i="1"/>
  <c r="S30" i="1"/>
  <c r="R30" i="1"/>
  <c r="R31" i="1" s="1"/>
  <c r="G36" i="1" s="1"/>
  <c r="G37" i="1" s="1"/>
  <c r="O26" i="1"/>
  <c r="O27" i="1"/>
  <c r="O28" i="1" s="1"/>
  <c r="L26" i="1"/>
  <c r="L27" i="1"/>
  <c r="L28" i="1" s="1"/>
  <c r="H30" i="1"/>
  <c r="F29" i="1"/>
  <c r="J30" i="1"/>
  <c r="D24" i="1"/>
  <c r="D25" i="1" s="1"/>
  <c r="D26" i="1" s="1"/>
  <c r="D27" i="1" s="1"/>
  <c r="D28" i="1" s="1"/>
  <c r="C25" i="1"/>
  <c r="C26" i="1" s="1"/>
  <c r="C27" i="1" s="1"/>
  <c r="C28" i="1" s="1"/>
  <c r="C29" i="1" s="1"/>
  <c r="U31" i="1"/>
  <c r="H36" i="1" s="1"/>
  <c r="H37" i="1" s="1"/>
  <c r="G30" i="1"/>
  <c r="C30" i="1" l="1"/>
  <c r="B35" i="1"/>
  <c r="B40" i="1" s="1"/>
  <c r="E30" i="1"/>
  <c r="C35" i="1"/>
  <c r="I31" i="1"/>
  <c r="D36" i="1" s="1"/>
  <c r="D37" i="1" s="1"/>
  <c r="F30" i="1"/>
  <c r="L29" i="1"/>
  <c r="E35" i="1" s="1"/>
  <c r="O29" i="1"/>
  <c r="F35" i="1" s="1"/>
  <c r="B30" i="1"/>
  <c r="D30" i="1"/>
  <c r="C31" i="1" s="1"/>
  <c r="B36" i="1" s="1"/>
  <c r="B37" i="1" s="1"/>
  <c r="P30" i="1" l="1"/>
  <c r="N30" i="1"/>
  <c r="K30" i="1"/>
  <c r="M30" i="1"/>
  <c r="L30" i="1"/>
  <c r="O30" i="1"/>
  <c r="F31" i="1"/>
  <c r="C36" i="1" s="1"/>
  <c r="C37" i="1" s="1"/>
  <c r="G40" i="1" l="1"/>
  <c r="D40" i="1"/>
  <c r="C40" i="1"/>
  <c r="H40" i="1"/>
  <c r="L31" i="1"/>
  <c r="E36" i="1" s="1"/>
  <c r="E37" i="1" s="1"/>
  <c r="O31" i="1"/>
  <c r="F36" i="1" s="1"/>
  <c r="F37" i="1" s="1"/>
  <c r="E40" i="1" l="1"/>
  <c r="F40" i="1"/>
</calcChain>
</file>

<file path=xl/sharedStrings.xml><?xml version="1.0" encoding="utf-8"?>
<sst xmlns="http://schemas.openxmlformats.org/spreadsheetml/2006/main" count="34" uniqueCount="31">
  <si>
    <t>Média</t>
  </si>
  <si>
    <t>Desvio padrão</t>
  </si>
  <si>
    <t>Probabilidade de ocorrência das vendas</t>
  </si>
  <si>
    <t>Vendas</t>
  </si>
  <si>
    <t>Custos variáveis</t>
  </si>
  <si>
    <t>Custos fixos</t>
  </si>
  <si>
    <t>Resultado operacional</t>
  </si>
  <si>
    <t>Estrutura de capital atual</t>
  </si>
  <si>
    <t>Capital próprio</t>
  </si>
  <si>
    <t>Divida financeira</t>
  </si>
  <si>
    <t>Endividamento</t>
  </si>
  <si>
    <t>Capital Investido</t>
  </si>
  <si>
    <t>Capital obtido</t>
  </si>
  <si>
    <t>Dívida financeira</t>
  </si>
  <si>
    <t>Nº de ações</t>
  </si>
  <si>
    <t>Taxa de juro</t>
  </si>
  <si>
    <t>Gastos financeiros</t>
  </si>
  <si>
    <t>Resultados operacionais</t>
  </si>
  <si>
    <t>Endividamento 0%</t>
  </si>
  <si>
    <t>Probabilidade dos Resultados operacionais</t>
  </si>
  <si>
    <t>Resultados antes de impostos</t>
  </si>
  <si>
    <t>Taxa de impostos sobre lucros</t>
  </si>
  <si>
    <t>Impostos sobre lucros</t>
  </si>
  <si>
    <t>Resultados liquidos</t>
  </si>
  <si>
    <t>Resultados por ação</t>
  </si>
  <si>
    <t>Auxiliar calculo do desvio padrão</t>
  </si>
  <si>
    <t>Média RPA</t>
  </si>
  <si>
    <t>Desvio padrão RPA</t>
  </si>
  <si>
    <t>Coeficiente de variação dos RPA</t>
  </si>
  <si>
    <t>Custo do capital próprio</t>
  </si>
  <si>
    <t>Valor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</si>
</sst>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4" fontId="0" fillId="0" borderId="0" xfId="0" applyNumberFormat="1"/>
    <xf numFmtId="0" fontId="2" fillId="0" borderId="0" xfId="0" applyFont="1"/>
    <xf numFmtId="39" fontId="0" fillId="0" borderId="0" xfId="0" applyNumberFormat="1"/>
    <xf numFmtId="37" fontId="0" fillId="0" borderId="0" xfId="0" applyNumberFormat="1"/>
    <xf numFmtId="9" fontId="0" fillId="0" borderId="0" xfId="0" applyNumberFormat="1"/>
    <xf numFmtId="171" fontId="0" fillId="0" borderId="0" xfId="0" applyNumberFormat="1"/>
    <xf numFmtId="37" fontId="0" fillId="0" borderId="2" xfId="0" applyNumberFormat="1" applyBorder="1"/>
    <xf numFmtId="37" fontId="0" fillId="0" borderId="0" xfId="0" applyNumberFormat="1" applyBorder="1"/>
    <xf numFmtId="37" fontId="0" fillId="0" borderId="3" xfId="0" applyNumberFormat="1" applyBorder="1"/>
    <xf numFmtId="39" fontId="0" fillId="0" borderId="2" xfId="0" applyNumberFormat="1" applyBorder="1"/>
    <xf numFmtId="39" fontId="0" fillId="0" borderId="0" xfId="0" applyNumberFormat="1" applyBorder="1"/>
    <xf numFmtId="39" fontId="0" fillId="0" borderId="3" xfId="0" applyNumberFormat="1" applyBorder="1"/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39" fontId="0" fillId="0" borderId="4" xfId="0" applyNumberFormat="1" applyBorder="1"/>
    <xf numFmtId="39" fontId="0" fillId="0" borderId="5" xfId="0" applyNumberFormat="1" applyBorder="1"/>
    <xf numFmtId="39" fontId="0" fillId="0" borderId="6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14" xfId="0" applyNumberFormat="1" applyBorder="1"/>
    <xf numFmtId="39" fontId="0" fillId="0" borderId="15" xfId="0" applyNumberFormat="1" applyBorder="1"/>
    <xf numFmtId="39" fontId="0" fillId="0" borderId="16" xfId="0" applyNumberFormat="1" applyBorder="1"/>
    <xf numFmtId="10" fontId="0" fillId="0" borderId="0" xfId="1" applyNumberFormat="1" applyFont="1"/>
    <xf numFmtId="171" fontId="0" fillId="0" borderId="1" xfId="0" applyNumberFormat="1" applyBorder="1"/>
    <xf numFmtId="39" fontId="0" fillId="0" borderId="1" xfId="0" applyNumberFormat="1" applyBorder="1"/>
    <xf numFmtId="0" fontId="0" fillId="0" borderId="17" xfId="0" applyBorder="1"/>
    <xf numFmtId="0" fontId="0" fillId="0" borderId="20" xfId="0" applyBorder="1"/>
    <xf numFmtId="39" fontId="0" fillId="0" borderId="21" xfId="0" applyNumberFormat="1" applyBorder="1"/>
    <xf numFmtId="0" fontId="0" fillId="0" borderId="22" xfId="0" applyBorder="1"/>
    <xf numFmtId="39" fontId="0" fillId="0" borderId="23" xfId="0" applyNumberFormat="1" applyBorder="1"/>
    <xf numFmtId="39" fontId="0" fillId="0" borderId="24" xfId="0" applyNumberFormat="1" applyBorder="1"/>
    <xf numFmtId="0" fontId="0" fillId="0" borderId="25" xfId="0" applyBorder="1"/>
    <xf numFmtId="39" fontId="0" fillId="0" borderId="26" xfId="0" applyNumberFormat="1" applyBorder="1"/>
    <xf numFmtId="39" fontId="0" fillId="0" borderId="27" xfId="0" applyNumberFormat="1" applyBorder="1"/>
    <xf numFmtId="0" fontId="0" fillId="0" borderId="28" xfId="0" applyBorder="1"/>
    <xf numFmtId="9" fontId="0" fillId="0" borderId="29" xfId="0" applyNumberFormat="1" applyBorder="1"/>
    <xf numFmtId="171" fontId="0" fillId="0" borderId="29" xfId="0" applyNumberFormat="1" applyBorder="1"/>
    <xf numFmtId="171" fontId="0" fillId="0" borderId="30" xfId="0" applyNumberFormat="1" applyBorder="1"/>
    <xf numFmtId="37" fontId="0" fillId="0" borderId="1" xfId="0" applyNumberFormat="1" applyBorder="1"/>
    <xf numFmtId="37" fontId="0" fillId="0" borderId="21" xfId="0" applyNumberFormat="1" applyBorder="1"/>
    <xf numFmtId="37" fontId="0" fillId="0" borderId="23" xfId="0" applyNumberFormat="1" applyBorder="1"/>
    <xf numFmtId="37" fontId="0" fillId="0" borderId="24" xfId="0" applyNumberFormat="1" applyBorder="1"/>
    <xf numFmtId="37" fontId="0" fillId="0" borderId="26" xfId="0" applyNumberFormat="1" applyBorder="1"/>
    <xf numFmtId="37" fontId="0" fillId="0" borderId="27" xfId="0" applyNumberFormat="1" applyBorder="1"/>
    <xf numFmtId="0" fontId="2" fillId="0" borderId="28" xfId="0" applyFont="1" applyBorder="1" applyAlignment="1">
      <alignment wrapText="1"/>
    </xf>
    <xf numFmtId="0" fontId="2" fillId="0" borderId="29" xfId="0" applyFont="1" applyBorder="1"/>
    <xf numFmtId="0" fontId="2" fillId="0" borderId="30" xfId="0" applyFont="1" applyBorder="1"/>
    <xf numFmtId="37" fontId="0" fillId="0" borderId="19" xfId="0" applyNumberFormat="1" applyBorder="1"/>
    <xf numFmtId="171" fontId="0" fillId="0" borderId="21" xfId="0" applyNumberFormat="1" applyBorder="1"/>
    <xf numFmtId="9" fontId="0" fillId="0" borderId="30" xfId="0" applyNumberFormat="1" applyBorder="1"/>
    <xf numFmtId="10" fontId="0" fillId="0" borderId="18" xfId="0" applyNumberFormat="1" applyBorder="1"/>
    <xf numFmtId="10" fontId="0" fillId="0" borderId="19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Sheet1!$B$34:$H$34</c:f>
              <c:numCache>
                <c:formatCode>0.0%</c:formatCode>
                <c:ptCount val="7"/>
                <c:pt idx="0" formatCode="0%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</c:numCache>
            </c:numRef>
          </c:xVal>
          <c:yVal>
            <c:numRef>
              <c:f>Sheet1!$B$35:$H$35</c:f>
              <c:numCache>
                <c:formatCode>#,##0.00_);\(#,##0.00\)</c:formatCode>
                <c:ptCount val="7"/>
                <c:pt idx="0">
                  <c:v>2.4</c:v>
                </c:pt>
                <c:pt idx="1">
                  <c:v>2.5466666666666669</c:v>
                </c:pt>
                <c:pt idx="2">
                  <c:v>2.7149999999999999</c:v>
                </c:pt>
                <c:pt idx="3">
                  <c:v>2.9142857142857141</c:v>
                </c:pt>
                <c:pt idx="4">
                  <c:v>3.12</c:v>
                </c:pt>
                <c:pt idx="5">
                  <c:v>3.18</c:v>
                </c:pt>
                <c:pt idx="6">
                  <c:v>3.03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74-4957-8A9C-A161A8F56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10656"/>
        <c:axId val="1189235168"/>
      </c:scatterChart>
      <c:valAx>
        <c:axId val="107831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Endividamento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235168"/>
        <c:crosses val="autoZero"/>
        <c:crossBetween val="midCat"/>
      </c:valAx>
      <c:valAx>
        <c:axId val="11892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Resultados por ação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310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Sheet1!$A$37</c:f>
              <c:strCache>
                <c:ptCount val="1"/>
                <c:pt idx="0">
                  <c:v>Coeficiente de variação dos RPA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Sheet1!$B$34:$H$34</c:f>
              <c:numCache>
                <c:formatCode>0.0%</c:formatCode>
                <c:ptCount val="7"/>
                <c:pt idx="0" formatCode="0%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</c:numCache>
            </c:numRef>
          </c:xVal>
          <c:yVal>
            <c:numRef>
              <c:f>Sheet1!$B$37:$H$37</c:f>
              <c:numCache>
                <c:formatCode>#,##0.00_);\(#,##0.00\)</c:formatCode>
                <c:ptCount val="7"/>
                <c:pt idx="0">
                  <c:v>0.70710678118654757</c:v>
                </c:pt>
                <c:pt idx="1">
                  <c:v>0.74042594888643709</c:v>
                </c:pt>
                <c:pt idx="2">
                  <c:v>0.78133345987463809</c:v>
                </c:pt>
                <c:pt idx="3">
                  <c:v>0.83189033080770292</c:v>
                </c:pt>
                <c:pt idx="4">
                  <c:v>0.90654715536736863</c:v>
                </c:pt>
                <c:pt idx="5">
                  <c:v>1.0673309904702606</c:v>
                </c:pt>
                <c:pt idx="6">
                  <c:v>1.4002114478941534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76-4EDD-AFB6-4E93ADA7B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238176"/>
        <c:axId val="1388046000"/>
      </c:scatterChart>
      <c:valAx>
        <c:axId val="112523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Endividamento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046000"/>
        <c:crosses val="autoZero"/>
        <c:crossBetween val="midCat"/>
      </c:valAx>
      <c:valAx>
        <c:axId val="138804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Coeficiente de variação dos RPA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5238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RPA e Valor da 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Sheet1!$A$35</c:f>
              <c:strCache>
                <c:ptCount val="1"/>
                <c:pt idx="0">
                  <c:v>Média RPA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Sheet1!$B$34:$H$34</c:f>
              <c:numCache>
                <c:formatCode>0.0%</c:formatCode>
                <c:ptCount val="7"/>
                <c:pt idx="0" formatCode="0%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</c:numCache>
            </c:numRef>
          </c:xVal>
          <c:yVal>
            <c:numRef>
              <c:f>Sheet1!$B$35:$H$35</c:f>
              <c:numCache>
                <c:formatCode>#,##0.00_);\(#,##0.00\)</c:formatCode>
                <c:ptCount val="7"/>
                <c:pt idx="0">
                  <c:v>2.4</c:v>
                </c:pt>
                <c:pt idx="1">
                  <c:v>2.5466666666666669</c:v>
                </c:pt>
                <c:pt idx="2">
                  <c:v>2.7149999999999999</c:v>
                </c:pt>
                <c:pt idx="3">
                  <c:v>2.9142857142857141</c:v>
                </c:pt>
                <c:pt idx="4">
                  <c:v>3.12</c:v>
                </c:pt>
                <c:pt idx="5">
                  <c:v>3.18</c:v>
                </c:pt>
                <c:pt idx="6">
                  <c:v>3.03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65-4469-A888-F44FE2AA9C94}"/>
            </c:ext>
          </c:extLst>
        </c:ser>
        <c:ser>
          <c:idx val="1"/>
          <c:order val="1"/>
          <c:tx>
            <c:strRef>
              <c:f>Sheet1!$A$40</c:f>
              <c:strCache>
                <c:ptCount val="1"/>
                <c:pt idx="0">
                  <c:v>Valor por ação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Sheet1!$B$34:$H$34</c:f>
              <c:numCache>
                <c:formatCode>0.0%</c:formatCode>
                <c:ptCount val="7"/>
                <c:pt idx="0" formatCode="0%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</c:numCache>
            </c:numRef>
          </c:xVal>
          <c:yVal>
            <c:numRef>
              <c:f>Sheet1!$B$40:$H$40</c:f>
              <c:numCache>
                <c:formatCode>#,##0.00_);\(#,##0.00\)</c:formatCode>
                <c:ptCount val="7"/>
                <c:pt idx="0">
                  <c:v>20.869565217391305</c:v>
                </c:pt>
                <c:pt idx="1">
                  <c:v>21.484687868080101</c:v>
                </c:pt>
                <c:pt idx="2">
                  <c:v>22.095998201438849</c:v>
                </c:pt>
                <c:pt idx="3">
                  <c:v>22.726081258191353</c:v>
                </c:pt>
                <c:pt idx="4">
                  <c:v>22.915254237288135</c:v>
                </c:pt>
                <c:pt idx="5">
                  <c:v>20.756157635467979</c:v>
                </c:pt>
                <c:pt idx="6">
                  <c:v>16.073004201680675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65-4469-A888-F44FE2AA9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839648"/>
        <c:axId val="1189071232"/>
      </c:scatterChart>
      <c:valAx>
        <c:axId val="139683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9071232"/>
        <c:crosses val="autoZero"/>
        <c:crossBetween val="midCat"/>
      </c:valAx>
      <c:valAx>
        <c:axId val="118907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839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73025</xdr:colOff>
      <xdr:row>33</xdr:row>
      <xdr:rowOff>38100</xdr:rowOff>
    </xdr:from>
    <xdr:to>
      <xdr:col>19</xdr:col>
      <xdr:colOff>377825</xdr:colOff>
      <xdr:row>48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AC1549-2D12-4010-98C8-57272EFF8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606425</xdr:colOff>
      <xdr:row>49</xdr:row>
      <xdr:rowOff>177800</xdr:rowOff>
    </xdr:from>
    <xdr:to>
      <xdr:col>19</xdr:col>
      <xdr:colOff>301625</xdr:colOff>
      <xdr:row>64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ACB9B2-8486-4D37-B277-30535304B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1622425</xdr:colOff>
      <xdr:row>41</xdr:row>
      <xdr:rowOff>50800</xdr:rowOff>
    </xdr:from>
    <xdr:to>
      <xdr:col>6</xdr:col>
      <xdr:colOff>561975</xdr:colOff>
      <xdr:row>56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D6C466-BAC8-4465-87C7-EF5793462F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CD74D-7087-4919-B97B-69E1F4FAE0C0}">
  <dimension ref="A1:V51"/>
  <sheetViews>
    <sheetView tabSelected="1" topLeftCell="A36" workbookViewId="0">
      <selection activeCell="D39" sqref="D39"/>
    </sheetView>
  </sheetViews>
  <sheetFormatPr defaultRowHeight="14.5" x14ac:dyDescent="0.35"/>
  <cols>
    <col min="1" max="1" width="37" bestFit="1" customWidth="1"/>
    <col min="3" max="3" width="8.54296875" bestFit="1" customWidth="1"/>
  </cols>
  <sheetData>
    <row r="1" spans="1:9" ht="15" thickBot="1" x14ac:dyDescent="0.4">
      <c r="A1" t="s">
        <v>21</v>
      </c>
      <c r="B1" s="5">
        <v>0.4</v>
      </c>
    </row>
    <row r="2" spans="1:9" s="2" customFormat="1" ht="15" thickBot="1" x14ac:dyDescent="0.4">
      <c r="A2" s="48" t="s">
        <v>2</v>
      </c>
      <c r="B2" s="49">
        <v>0.25</v>
      </c>
      <c r="C2" s="49">
        <v>0.5</v>
      </c>
      <c r="D2" s="50">
        <v>0.25</v>
      </c>
    </row>
    <row r="3" spans="1:9" x14ac:dyDescent="0.35">
      <c r="A3" s="35" t="s">
        <v>3</v>
      </c>
      <c r="B3" s="46">
        <v>400000</v>
      </c>
      <c r="C3" s="46">
        <v>600000</v>
      </c>
      <c r="D3" s="47">
        <v>800000</v>
      </c>
    </row>
    <row r="4" spans="1:9" x14ac:dyDescent="0.35">
      <c r="A4" s="30" t="s">
        <v>4</v>
      </c>
      <c r="B4" s="42">
        <f>-0.5*B3</f>
        <v>-200000</v>
      </c>
      <c r="C4" s="42">
        <f t="shared" ref="C4:D4" si="0">-0.5*C3</f>
        <v>-300000</v>
      </c>
      <c r="D4" s="43">
        <f t="shared" si="0"/>
        <v>-400000</v>
      </c>
    </row>
    <row r="5" spans="1:9" x14ac:dyDescent="0.35">
      <c r="A5" s="30" t="s">
        <v>5</v>
      </c>
      <c r="B5" s="42">
        <v>-200000</v>
      </c>
      <c r="C5" s="42">
        <f>+B5</f>
        <v>-200000</v>
      </c>
      <c r="D5" s="43">
        <f>+C5</f>
        <v>-200000</v>
      </c>
    </row>
    <row r="6" spans="1:9" ht="15" thickBot="1" x14ac:dyDescent="0.4">
      <c r="A6" s="32" t="s">
        <v>6</v>
      </c>
      <c r="B6" s="44">
        <f>SUM(B3:B5)</f>
        <v>0</v>
      </c>
      <c r="C6" s="44">
        <f t="shared" ref="C6:D6" si="1">SUM(C3:C5)</f>
        <v>100000</v>
      </c>
      <c r="D6" s="45">
        <f t="shared" si="1"/>
        <v>200000</v>
      </c>
    </row>
    <row r="7" spans="1:9" x14ac:dyDescent="0.35">
      <c r="B7" s="3"/>
      <c r="C7" s="3"/>
      <c r="D7" s="3"/>
    </row>
    <row r="8" spans="1:9" ht="15" thickBot="1" x14ac:dyDescent="0.4">
      <c r="A8" s="2" t="s">
        <v>7</v>
      </c>
      <c r="C8" s="3"/>
      <c r="D8" s="3"/>
    </row>
    <row r="9" spans="1:9" x14ac:dyDescent="0.35">
      <c r="A9" s="29" t="s">
        <v>8</v>
      </c>
      <c r="B9" s="51">
        <v>500000</v>
      </c>
    </row>
    <row r="10" spans="1:9" x14ac:dyDescent="0.35">
      <c r="A10" s="30" t="s">
        <v>9</v>
      </c>
      <c r="B10" s="43">
        <v>0</v>
      </c>
    </row>
    <row r="11" spans="1:9" ht="15" thickBot="1" x14ac:dyDescent="0.4">
      <c r="A11" s="32" t="s">
        <v>12</v>
      </c>
      <c r="B11" s="45">
        <f>SUM(B9:B10)</f>
        <v>500000</v>
      </c>
    </row>
    <row r="12" spans="1:9" ht="15" thickBot="1" x14ac:dyDescent="0.4"/>
    <row r="13" spans="1:9" ht="15" thickBot="1" x14ac:dyDescent="0.4">
      <c r="A13" s="38" t="s">
        <v>10</v>
      </c>
      <c r="B13" s="39">
        <v>0</v>
      </c>
      <c r="C13" s="39">
        <f>+B13+10%</f>
        <v>0.1</v>
      </c>
      <c r="D13" s="39">
        <f t="shared" ref="D13:H13" si="2">+C13+10%</f>
        <v>0.2</v>
      </c>
      <c r="E13" s="39">
        <f t="shared" si="2"/>
        <v>0.30000000000000004</v>
      </c>
      <c r="F13" s="39">
        <f t="shared" si="2"/>
        <v>0.4</v>
      </c>
      <c r="G13" s="39">
        <f t="shared" si="2"/>
        <v>0.5</v>
      </c>
      <c r="H13" s="53">
        <f t="shared" si="2"/>
        <v>0.6</v>
      </c>
      <c r="I13" s="5"/>
    </row>
    <row r="14" spans="1:9" x14ac:dyDescent="0.35">
      <c r="A14" s="35" t="s">
        <v>11</v>
      </c>
      <c r="B14" s="46">
        <f>+$B$11</f>
        <v>500000</v>
      </c>
      <c r="C14" s="46">
        <f t="shared" ref="C14:H14" si="3">+$B$11</f>
        <v>500000</v>
      </c>
      <c r="D14" s="46">
        <f t="shared" si="3"/>
        <v>500000</v>
      </c>
      <c r="E14" s="46">
        <f t="shared" si="3"/>
        <v>500000</v>
      </c>
      <c r="F14" s="46">
        <f t="shared" si="3"/>
        <v>500000</v>
      </c>
      <c r="G14" s="46">
        <f t="shared" si="3"/>
        <v>500000</v>
      </c>
      <c r="H14" s="47">
        <f t="shared" si="3"/>
        <v>500000</v>
      </c>
    </row>
    <row r="15" spans="1:9" x14ac:dyDescent="0.35">
      <c r="A15" s="30" t="s">
        <v>13</v>
      </c>
      <c r="B15" s="42">
        <f>+B13*B14</f>
        <v>0</v>
      </c>
      <c r="C15" s="42">
        <f t="shared" ref="C15:H15" si="4">+C13*C14</f>
        <v>50000</v>
      </c>
      <c r="D15" s="42">
        <f t="shared" si="4"/>
        <v>100000</v>
      </c>
      <c r="E15" s="42">
        <f t="shared" si="4"/>
        <v>150000.00000000003</v>
      </c>
      <c r="F15" s="42">
        <f t="shared" si="4"/>
        <v>200000</v>
      </c>
      <c r="G15" s="42">
        <f t="shared" si="4"/>
        <v>250000</v>
      </c>
      <c r="H15" s="43">
        <f t="shared" si="4"/>
        <v>300000</v>
      </c>
    </row>
    <row r="16" spans="1:9" x14ac:dyDescent="0.35">
      <c r="A16" s="30" t="s">
        <v>8</v>
      </c>
      <c r="B16" s="42">
        <f>+B14-B15</f>
        <v>500000</v>
      </c>
      <c r="C16" s="42">
        <f t="shared" ref="C16:H16" si="5">+C14-C15</f>
        <v>450000</v>
      </c>
      <c r="D16" s="42">
        <f t="shared" si="5"/>
        <v>400000</v>
      </c>
      <c r="E16" s="42">
        <f t="shared" si="5"/>
        <v>350000</v>
      </c>
      <c r="F16" s="42">
        <f t="shared" si="5"/>
        <v>300000</v>
      </c>
      <c r="G16" s="42">
        <f t="shared" si="5"/>
        <v>250000</v>
      </c>
      <c r="H16" s="43">
        <f t="shared" si="5"/>
        <v>200000</v>
      </c>
    </row>
    <row r="17" spans="1:22" x14ac:dyDescent="0.35">
      <c r="A17" s="30" t="s">
        <v>14</v>
      </c>
      <c r="B17" s="42">
        <f>+B16/20</f>
        <v>25000</v>
      </c>
      <c r="C17" s="42">
        <f t="shared" ref="C17:H17" si="6">+C16/20</f>
        <v>22500</v>
      </c>
      <c r="D17" s="42">
        <f t="shared" si="6"/>
        <v>20000</v>
      </c>
      <c r="E17" s="42">
        <f t="shared" si="6"/>
        <v>17500</v>
      </c>
      <c r="F17" s="42">
        <f t="shared" si="6"/>
        <v>15000</v>
      </c>
      <c r="G17" s="42">
        <f t="shared" si="6"/>
        <v>12500</v>
      </c>
      <c r="H17" s="43">
        <f t="shared" si="6"/>
        <v>10000</v>
      </c>
    </row>
    <row r="18" spans="1:22" x14ac:dyDescent="0.35">
      <c r="A18" s="30" t="s">
        <v>15</v>
      </c>
      <c r="B18" s="27">
        <v>0</v>
      </c>
      <c r="C18" s="27">
        <v>0.09</v>
      </c>
      <c r="D18" s="27">
        <v>9.5000000000000001E-2</v>
      </c>
      <c r="E18" s="27">
        <v>0.1</v>
      </c>
      <c r="F18" s="27">
        <v>0.11</v>
      </c>
      <c r="G18" s="27">
        <v>0.13500000000000001</v>
      </c>
      <c r="H18" s="52">
        <v>0.16500000000000001</v>
      </c>
    </row>
    <row r="19" spans="1:22" ht="15" thickBot="1" x14ac:dyDescent="0.4">
      <c r="A19" s="32" t="s">
        <v>16</v>
      </c>
      <c r="B19" s="44">
        <f>+B18*B15</f>
        <v>0</v>
      </c>
      <c r="C19" s="44">
        <f t="shared" ref="C19:H19" si="7">+C18*C15</f>
        <v>4500</v>
      </c>
      <c r="D19" s="44">
        <f t="shared" si="7"/>
        <v>9500</v>
      </c>
      <c r="E19" s="44">
        <f t="shared" si="7"/>
        <v>15000.000000000004</v>
      </c>
      <c r="F19" s="44">
        <f t="shared" si="7"/>
        <v>22000</v>
      </c>
      <c r="G19" s="44">
        <f t="shared" si="7"/>
        <v>33750</v>
      </c>
      <c r="H19" s="45">
        <f t="shared" si="7"/>
        <v>49500</v>
      </c>
    </row>
    <row r="20" spans="1:22" ht="15" thickBot="1" x14ac:dyDescent="0.4">
      <c r="B20" s="4"/>
      <c r="C20" s="4"/>
      <c r="D20" s="4"/>
      <c r="E20" s="4"/>
      <c r="F20" s="4"/>
      <c r="G20" s="4"/>
      <c r="H20" s="4"/>
    </row>
    <row r="21" spans="1:22" x14ac:dyDescent="0.35">
      <c r="A21" t="s">
        <v>18</v>
      </c>
      <c r="B21" s="13">
        <v>0</v>
      </c>
      <c r="C21" s="14"/>
      <c r="D21" s="15"/>
      <c r="E21" s="16">
        <v>0.1</v>
      </c>
      <c r="F21" s="14"/>
      <c r="G21" s="17"/>
      <c r="H21" s="16">
        <v>0.2</v>
      </c>
      <c r="I21" s="14"/>
      <c r="J21" s="17"/>
      <c r="K21" s="16">
        <v>0.3</v>
      </c>
      <c r="L21" s="14"/>
      <c r="M21" s="17"/>
      <c r="N21" s="16">
        <v>0.4</v>
      </c>
      <c r="O21" s="14"/>
      <c r="P21" s="17"/>
      <c r="Q21" s="16">
        <v>0.5</v>
      </c>
      <c r="R21" s="14"/>
      <c r="S21" s="17"/>
      <c r="T21" s="16">
        <v>0.6</v>
      </c>
      <c r="U21" s="14"/>
      <c r="V21" s="17"/>
    </row>
    <row r="22" spans="1:22" ht="15" thickBot="1" x14ac:dyDescent="0.4">
      <c r="A22" t="s">
        <v>19</v>
      </c>
      <c r="B22" s="21">
        <v>0.25</v>
      </c>
      <c r="C22" s="22">
        <v>0.5</v>
      </c>
      <c r="D22" s="23">
        <v>0.25</v>
      </c>
      <c r="E22" s="24">
        <v>0.25</v>
      </c>
      <c r="F22" s="22">
        <v>0.5</v>
      </c>
      <c r="G22" s="25">
        <v>0.25</v>
      </c>
      <c r="H22" s="24">
        <v>0.25</v>
      </c>
      <c r="I22" s="22">
        <v>0.5</v>
      </c>
      <c r="J22" s="25">
        <v>0.25</v>
      </c>
      <c r="K22" s="24">
        <v>0.25</v>
      </c>
      <c r="L22" s="22">
        <v>0.5</v>
      </c>
      <c r="M22" s="25">
        <v>0.25</v>
      </c>
      <c r="N22" s="24">
        <v>0.25</v>
      </c>
      <c r="O22" s="22">
        <v>0.5</v>
      </c>
      <c r="P22" s="25">
        <v>0.25</v>
      </c>
      <c r="Q22" s="24">
        <v>0.25</v>
      </c>
      <c r="R22" s="22">
        <v>0.5</v>
      </c>
      <c r="S22" s="25">
        <v>0.25</v>
      </c>
      <c r="T22" s="24">
        <v>0.25</v>
      </c>
      <c r="U22" s="22">
        <v>0.5</v>
      </c>
      <c r="V22" s="25">
        <v>0.25</v>
      </c>
    </row>
    <row r="23" spans="1:22" x14ac:dyDescent="0.35">
      <c r="A23" t="s">
        <v>17</v>
      </c>
      <c r="B23" s="7">
        <f>+$B$6</f>
        <v>0</v>
      </c>
      <c r="C23" s="8">
        <f>+$C$6</f>
        <v>100000</v>
      </c>
      <c r="D23" s="9">
        <f>+$D$6</f>
        <v>200000</v>
      </c>
      <c r="E23" s="7">
        <f>+$B$6</f>
        <v>0</v>
      </c>
      <c r="F23" s="8">
        <f>+$C$6</f>
        <v>100000</v>
      </c>
      <c r="G23" s="9">
        <f>+$D$6</f>
        <v>200000</v>
      </c>
      <c r="H23" s="7">
        <f>+$B$6</f>
        <v>0</v>
      </c>
      <c r="I23" s="8">
        <f>+$C$6</f>
        <v>100000</v>
      </c>
      <c r="J23" s="9">
        <f>+$D$6</f>
        <v>200000</v>
      </c>
      <c r="K23" s="7">
        <f>+$B$6</f>
        <v>0</v>
      </c>
      <c r="L23" s="8">
        <f>+$C$6</f>
        <v>100000</v>
      </c>
      <c r="M23" s="9">
        <f>+$D$6</f>
        <v>200000</v>
      </c>
      <c r="N23" s="7">
        <f>+$B$6</f>
        <v>0</v>
      </c>
      <c r="O23" s="8">
        <f>+$C$6</f>
        <v>100000</v>
      </c>
      <c r="P23" s="9">
        <f>+$D$6</f>
        <v>200000</v>
      </c>
      <c r="Q23" s="7">
        <f>+$B$6</f>
        <v>0</v>
      </c>
      <c r="R23" s="8">
        <f>+$C$6</f>
        <v>100000</v>
      </c>
      <c r="S23" s="9">
        <f>+$D$6</f>
        <v>200000</v>
      </c>
      <c r="T23" s="7">
        <f>+$B$6</f>
        <v>0</v>
      </c>
      <c r="U23" s="8">
        <f>+$C$6</f>
        <v>100000</v>
      </c>
      <c r="V23" s="9">
        <f>+$D$6</f>
        <v>200000</v>
      </c>
    </row>
    <row r="24" spans="1:22" x14ac:dyDescent="0.35">
      <c r="A24" t="s">
        <v>16</v>
      </c>
      <c r="B24" s="7">
        <f>-$B$19</f>
        <v>0</v>
      </c>
      <c r="C24" s="8">
        <f>+B24</f>
        <v>0</v>
      </c>
      <c r="D24" s="9">
        <f>+C24</f>
        <v>0</v>
      </c>
      <c r="E24" s="7">
        <f>-C19</f>
        <v>-4500</v>
      </c>
      <c r="F24" s="8">
        <f>+E24</f>
        <v>-4500</v>
      </c>
      <c r="G24" s="9">
        <f>+F24</f>
        <v>-4500</v>
      </c>
      <c r="H24" s="7">
        <f>-D19</f>
        <v>-9500</v>
      </c>
      <c r="I24" s="8">
        <f>+H24</f>
        <v>-9500</v>
      </c>
      <c r="J24" s="9">
        <f>+I24</f>
        <v>-9500</v>
      </c>
      <c r="K24" s="7">
        <f>-E19</f>
        <v>-15000.000000000004</v>
      </c>
      <c r="L24" s="8">
        <f>+K24</f>
        <v>-15000.000000000004</v>
      </c>
      <c r="M24" s="9">
        <f>+L24</f>
        <v>-15000.000000000004</v>
      </c>
      <c r="N24" s="7">
        <f>-F19</f>
        <v>-22000</v>
      </c>
      <c r="O24" s="8">
        <f>+N24</f>
        <v>-22000</v>
      </c>
      <c r="P24" s="9">
        <f>+O24</f>
        <v>-22000</v>
      </c>
      <c r="Q24" s="7">
        <f>-G19</f>
        <v>-33750</v>
      </c>
      <c r="R24" s="8">
        <f>+Q24</f>
        <v>-33750</v>
      </c>
      <c r="S24" s="9">
        <f>+R24</f>
        <v>-33750</v>
      </c>
      <c r="T24" s="7">
        <f>-H19</f>
        <v>-49500</v>
      </c>
      <c r="U24" s="8">
        <f>+T24</f>
        <v>-49500</v>
      </c>
      <c r="V24" s="9">
        <f>+U24</f>
        <v>-49500</v>
      </c>
    </row>
    <row r="25" spans="1:22" x14ac:dyDescent="0.35">
      <c r="A25" t="s">
        <v>20</v>
      </c>
      <c r="B25" s="7">
        <f>SUM(B23:B24)</f>
        <v>0</v>
      </c>
      <c r="C25" s="8">
        <f t="shared" ref="C25:D25" si="8">SUM(C23:C24)</f>
        <v>100000</v>
      </c>
      <c r="D25" s="9">
        <f t="shared" si="8"/>
        <v>200000</v>
      </c>
      <c r="E25" s="7">
        <f>SUM(E23:E24)</f>
        <v>-4500</v>
      </c>
      <c r="F25" s="8">
        <f t="shared" ref="F25" si="9">SUM(F23:F24)</f>
        <v>95500</v>
      </c>
      <c r="G25" s="9">
        <f t="shared" ref="G25" si="10">SUM(G23:G24)</f>
        <v>195500</v>
      </c>
      <c r="H25" s="7">
        <f>SUM(H23:H24)</f>
        <v>-9500</v>
      </c>
      <c r="I25" s="8">
        <f t="shared" ref="I25" si="11">SUM(I23:I24)</f>
        <v>90500</v>
      </c>
      <c r="J25" s="9">
        <f t="shared" ref="J25" si="12">SUM(J23:J24)</f>
        <v>190500</v>
      </c>
      <c r="K25" s="7">
        <f>SUM(K23:K24)</f>
        <v>-15000.000000000004</v>
      </c>
      <c r="L25" s="8">
        <f t="shared" ref="L25" si="13">SUM(L23:L24)</f>
        <v>85000</v>
      </c>
      <c r="M25" s="9">
        <f t="shared" ref="M25" si="14">SUM(M23:M24)</f>
        <v>185000</v>
      </c>
      <c r="N25" s="7">
        <f>SUM(N23:N24)</f>
        <v>-22000</v>
      </c>
      <c r="O25" s="8">
        <f t="shared" ref="O25" si="15">SUM(O23:O24)</f>
        <v>78000</v>
      </c>
      <c r="P25" s="9">
        <f t="shared" ref="P25" si="16">SUM(P23:P24)</f>
        <v>178000</v>
      </c>
      <c r="Q25" s="7">
        <f>SUM(Q23:Q24)</f>
        <v>-33750</v>
      </c>
      <c r="R25" s="8">
        <f t="shared" ref="R25" si="17">SUM(R23:R24)</f>
        <v>66250</v>
      </c>
      <c r="S25" s="9">
        <f t="shared" ref="S25" si="18">SUM(S23:S24)</f>
        <v>166250</v>
      </c>
      <c r="T25" s="7">
        <f>SUM(T23:T24)</f>
        <v>-49500</v>
      </c>
      <c r="U25" s="8">
        <f t="shared" ref="U25" si="19">SUM(U23:U24)</f>
        <v>50500</v>
      </c>
      <c r="V25" s="9">
        <f t="shared" ref="V25" si="20">SUM(V23:V24)</f>
        <v>150500</v>
      </c>
    </row>
    <row r="26" spans="1:22" x14ac:dyDescent="0.35">
      <c r="A26" t="s">
        <v>22</v>
      </c>
      <c r="B26" s="7">
        <f>-B25*$B$1</f>
        <v>0</v>
      </c>
      <c r="C26" s="8">
        <f t="shared" ref="C26:D26" si="21">-C25*$B$1</f>
        <v>-40000</v>
      </c>
      <c r="D26" s="9">
        <f t="shared" si="21"/>
        <v>-80000</v>
      </c>
      <c r="E26" s="7">
        <f>-E25*$B$1</f>
        <v>1800</v>
      </c>
      <c r="F26" s="8">
        <f t="shared" ref="F26" si="22">-F25*$B$1</f>
        <v>-38200</v>
      </c>
      <c r="G26" s="9">
        <f t="shared" ref="G26" si="23">-G25*$B$1</f>
        <v>-78200</v>
      </c>
      <c r="H26" s="7">
        <f>-H25*$B$1</f>
        <v>3800</v>
      </c>
      <c r="I26" s="8">
        <f t="shared" ref="I26" si="24">-I25*$B$1</f>
        <v>-36200</v>
      </c>
      <c r="J26" s="9">
        <f t="shared" ref="J26" si="25">-J25*$B$1</f>
        <v>-76200</v>
      </c>
      <c r="K26" s="7">
        <f>-K25*$B$1</f>
        <v>6000.0000000000018</v>
      </c>
      <c r="L26" s="8">
        <f t="shared" ref="L26" si="26">-L25*$B$1</f>
        <v>-34000</v>
      </c>
      <c r="M26" s="9">
        <f t="shared" ref="M26" si="27">-M25*$B$1</f>
        <v>-74000</v>
      </c>
      <c r="N26" s="7">
        <f>-N25*$B$1</f>
        <v>8800</v>
      </c>
      <c r="O26" s="8">
        <f t="shared" ref="O26" si="28">-O25*$B$1</f>
        <v>-31200</v>
      </c>
      <c r="P26" s="9">
        <f t="shared" ref="P26" si="29">-P25*$B$1</f>
        <v>-71200</v>
      </c>
      <c r="Q26" s="7">
        <f>-Q25*$B$1</f>
        <v>13500</v>
      </c>
      <c r="R26" s="8">
        <f t="shared" ref="R26" si="30">-R25*$B$1</f>
        <v>-26500</v>
      </c>
      <c r="S26" s="9">
        <f t="shared" ref="S26" si="31">-S25*$B$1</f>
        <v>-66500</v>
      </c>
      <c r="T26" s="7">
        <f>-T25*$B$1</f>
        <v>19800</v>
      </c>
      <c r="U26" s="8">
        <f t="shared" ref="U26" si="32">-U25*$B$1</f>
        <v>-20200</v>
      </c>
      <c r="V26" s="9">
        <f t="shared" ref="V26" si="33">-V25*$B$1</f>
        <v>-60200</v>
      </c>
    </row>
    <row r="27" spans="1:22" x14ac:dyDescent="0.35">
      <c r="A27" t="s">
        <v>23</v>
      </c>
      <c r="B27" s="7">
        <f>SUM(B25:B26)</f>
        <v>0</v>
      </c>
      <c r="C27" s="8">
        <f t="shared" ref="C27:D27" si="34">SUM(C25:C26)</f>
        <v>60000</v>
      </c>
      <c r="D27" s="9">
        <f t="shared" si="34"/>
        <v>120000</v>
      </c>
      <c r="E27" s="7">
        <f>SUM(E25:E26)</f>
        <v>-2700</v>
      </c>
      <c r="F27" s="8">
        <f t="shared" ref="F27" si="35">SUM(F25:F26)</f>
        <v>57300</v>
      </c>
      <c r="G27" s="9">
        <f t="shared" ref="G27" si="36">SUM(G25:G26)</f>
        <v>117300</v>
      </c>
      <c r="H27" s="7">
        <f>SUM(H25:H26)</f>
        <v>-5700</v>
      </c>
      <c r="I27" s="8">
        <f t="shared" ref="I27" si="37">SUM(I25:I26)</f>
        <v>54300</v>
      </c>
      <c r="J27" s="9">
        <f t="shared" ref="J27" si="38">SUM(J25:J26)</f>
        <v>114300</v>
      </c>
      <c r="K27" s="7">
        <f>SUM(K25:K26)</f>
        <v>-9000.0000000000018</v>
      </c>
      <c r="L27" s="8">
        <f t="shared" ref="L27" si="39">SUM(L25:L26)</f>
        <v>51000</v>
      </c>
      <c r="M27" s="9">
        <f t="shared" ref="M27" si="40">SUM(M25:M26)</f>
        <v>111000</v>
      </c>
      <c r="N27" s="7">
        <f>SUM(N25:N26)</f>
        <v>-13200</v>
      </c>
      <c r="O27" s="8">
        <f t="shared" ref="O27" si="41">SUM(O25:O26)</f>
        <v>46800</v>
      </c>
      <c r="P27" s="9">
        <f t="shared" ref="P27" si="42">SUM(P25:P26)</f>
        <v>106800</v>
      </c>
      <c r="Q27" s="7">
        <f>SUM(Q25:Q26)</f>
        <v>-20250</v>
      </c>
      <c r="R27" s="8">
        <f t="shared" ref="R27" si="43">SUM(R25:R26)</f>
        <v>39750</v>
      </c>
      <c r="S27" s="9">
        <f t="shared" ref="S27" si="44">SUM(S25:S26)</f>
        <v>99750</v>
      </c>
      <c r="T27" s="7">
        <f>SUM(T25:T26)</f>
        <v>-29700</v>
      </c>
      <c r="U27" s="8">
        <f t="shared" ref="U27" si="45">SUM(U25:U26)</f>
        <v>30300</v>
      </c>
      <c r="V27" s="9">
        <f t="shared" ref="V27" si="46">SUM(V25:V26)</f>
        <v>90300</v>
      </c>
    </row>
    <row r="28" spans="1:22" x14ac:dyDescent="0.35">
      <c r="A28" t="s">
        <v>24</v>
      </c>
      <c r="B28" s="10">
        <f>+B27/$B$17</f>
        <v>0</v>
      </c>
      <c r="C28" s="11">
        <f t="shared" ref="C28:D28" si="47">+C27/$B$17</f>
        <v>2.4</v>
      </c>
      <c r="D28" s="12">
        <f t="shared" si="47"/>
        <v>4.8</v>
      </c>
      <c r="E28" s="10">
        <f>+E27/$C$17</f>
        <v>-0.12</v>
      </c>
      <c r="F28" s="11">
        <f t="shared" ref="F28:G28" si="48">+F27/$C$17</f>
        <v>2.5466666666666669</v>
      </c>
      <c r="G28" s="12">
        <f t="shared" si="48"/>
        <v>5.2133333333333329</v>
      </c>
      <c r="H28" s="10">
        <f>+H27/$D$17</f>
        <v>-0.28499999999999998</v>
      </c>
      <c r="I28" s="11">
        <f t="shared" ref="I28:J28" si="49">+I27/$D$17</f>
        <v>2.7149999999999999</v>
      </c>
      <c r="J28" s="12">
        <f t="shared" si="49"/>
        <v>5.7149999999999999</v>
      </c>
      <c r="K28" s="10">
        <f>+K27/$E$17</f>
        <v>-0.51428571428571435</v>
      </c>
      <c r="L28" s="11">
        <f t="shared" ref="L28:M28" si="50">+L27/$E$17</f>
        <v>2.9142857142857141</v>
      </c>
      <c r="M28" s="12">
        <f t="shared" si="50"/>
        <v>6.3428571428571425</v>
      </c>
      <c r="N28" s="10">
        <f>+N27/$F$17</f>
        <v>-0.88</v>
      </c>
      <c r="O28" s="11">
        <f t="shared" ref="O28:P28" si="51">+O27/$F$17</f>
        <v>3.12</v>
      </c>
      <c r="P28" s="12">
        <f t="shared" si="51"/>
        <v>7.12</v>
      </c>
      <c r="Q28" s="10">
        <f>+Q27/$G$17</f>
        <v>-1.62</v>
      </c>
      <c r="R28" s="11">
        <f t="shared" ref="R28:S28" si="52">+R27/$G$17</f>
        <v>3.18</v>
      </c>
      <c r="S28" s="12">
        <f t="shared" si="52"/>
        <v>7.98</v>
      </c>
      <c r="T28" s="10">
        <f>+T27/$H$17</f>
        <v>-2.97</v>
      </c>
      <c r="U28" s="11">
        <f t="shared" ref="U28:V28" si="53">+U27/$H$17</f>
        <v>3.03</v>
      </c>
      <c r="V28" s="12">
        <f t="shared" si="53"/>
        <v>9.0299999999999994</v>
      </c>
    </row>
    <row r="29" spans="1:22" x14ac:dyDescent="0.35">
      <c r="A29" t="s">
        <v>0</v>
      </c>
      <c r="B29" s="10"/>
      <c r="C29" s="11">
        <f>SUMPRODUCT(B22:D22,B28:D28)</f>
        <v>2.4</v>
      </c>
      <c r="D29" s="12"/>
      <c r="E29" s="10"/>
      <c r="F29" s="11">
        <f>SUMPRODUCT(E22:G22,E28:G28)</f>
        <v>2.5466666666666669</v>
      </c>
      <c r="G29" s="12"/>
      <c r="H29" s="10"/>
      <c r="I29" s="11">
        <f>SUMPRODUCT(H22:J22,H28:J28)</f>
        <v>2.7149999999999999</v>
      </c>
      <c r="J29" s="12"/>
      <c r="K29" s="10"/>
      <c r="L29" s="11">
        <f>SUMPRODUCT(K22:M22,K28:M28)</f>
        <v>2.9142857142857141</v>
      </c>
      <c r="M29" s="12"/>
      <c r="N29" s="10"/>
      <c r="O29" s="11">
        <f>SUMPRODUCT(N22:P22,N28:P28)</f>
        <v>3.12</v>
      </c>
      <c r="P29" s="12"/>
      <c r="Q29" s="10"/>
      <c r="R29" s="11">
        <f>SUMPRODUCT(Q22:S22,Q28:S28)</f>
        <v>3.18</v>
      </c>
      <c r="S29" s="12"/>
      <c r="T29" s="10"/>
      <c r="U29" s="11">
        <f>SUMPRODUCT(T22:V22,T28:V28)</f>
        <v>3.03</v>
      </c>
      <c r="V29" s="12"/>
    </row>
    <row r="30" spans="1:22" x14ac:dyDescent="0.35">
      <c r="A30" t="s">
        <v>25</v>
      </c>
      <c r="B30" s="10">
        <f>(B28-$C29)^2*B22</f>
        <v>1.44</v>
      </c>
      <c r="C30" s="11">
        <f>(C28-$C29)^2*C22</f>
        <v>0</v>
      </c>
      <c r="D30" s="12">
        <f>(D28-$C29)^2*D22</f>
        <v>1.44</v>
      </c>
      <c r="E30" s="10">
        <f>(E28-$F29)^2*E22</f>
        <v>1.7777777777777781</v>
      </c>
      <c r="F30" s="11">
        <f t="shared" ref="F30:G30" si="54">(F28-$F29)^2*F22</f>
        <v>0</v>
      </c>
      <c r="G30" s="12">
        <f t="shared" si="54"/>
        <v>1.777777777777777</v>
      </c>
      <c r="H30" s="10">
        <f>(H28-$I29)^2*H22</f>
        <v>2.25</v>
      </c>
      <c r="I30" s="11">
        <f t="shared" ref="I30:J30" si="55">(I28-$I29)^2*I22</f>
        <v>0</v>
      </c>
      <c r="J30" s="12">
        <f t="shared" si="55"/>
        <v>2.25</v>
      </c>
      <c r="K30" s="10">
        <f>(K28-$L29)^2*K22</f>
        <v>2.9387755102040813</v>
      </c>
      <c r="L30" s="11">
        <f>(L28-$L29)^2*L22</f>
        <v>0</v>
      </c>
      <c r="M30" s="12">
        <f>(M28-$L29)^2*M22</f>
        <v>2.9387755102040813</v>
      </c>
      <c r="N30" s="10">
        <f>(N28-$O29)^2*N22</f>
        <v>4</v>
      </c>
      <c r="O30" s="11">
        <f t="shared" ref="O30:P30" si="56">(O28-$O29)^2*O22</f>
        <v>0</v>
      </c>
      <c r="P30" s="12">
        <f t="shared" si="56"/>
        <v>4</v>
      </c>
      <c r="Q30" s="10">
        <f>(Q28-$R29)^2*Q22</f>
        <v>5.7600000000000016</v>
      </c>
      <c r="R30" s="11">
        <f t="shared" ref="R30:S30" si="57">(R28-$R29)^2*R22</f>
        <v>0</v>
      </c>
      <c r="S30" s="12">
        <f t="shared" si="57"/>
        <v>5.7600000000000016</v>
      </c>
      <c r="T30" s="10">
        <f>(T28-$U29)^2*T22</f>
        <v>9</v>
      </c>
      <c r="U30" s="11">
        <f t="shared" ref="U30:V30" si="58">(U28-$U29)^2*U22</f>
        <v>0</v>
      </c>
      <c r="V30" s="12">
        <f t="shared" si="58"/>
        <v>9</v>
      </c>
    </row>
    <row r="31" spans="1:22" x14ac:dyDescent="0.35">
      <c r="A31" t="s">
        <v>1</v>
      </c>
      <c r="B31" s="18"/>
      <c r="C31" s="19">
        <f>SQRT(SUM(B30:D30))</f>
        <v>1.697056274847714</v>
      </c>
      <c r="D31" s="20"/>
      <c r="E31" s="18"/>
      <c r="F31" s="19">
        <f>SQRT(SUM(E30:G30))</f>
        <v>1.8856180831641267</v>
      </c>
      <c r="G31" s="20"/>
      <c r="H31" s="18"/>
      <c r="I31" s="19">
        <f>SQRT(SUM(H30:J30))</f>
        <v>2.1213203435596424</v>
      </c>
      <c r="J31" s="20"/>
      <c r="K31" s="18"/>
      <c r="L31" s="19">
        <f>SQRT(SUM(K30:M30))</f>
        <v>2.4243661069253055</v>
      </c>
      <c r="M31" s="20"/>
      <c r="N31" s="18"/>
      <c r="O31" s="19">
        <f>SQRT(SUM(N30:P30))</f>
        <v>2.8284271247461903</v>
      </c>
      <c r="P31" s="20"/>
      <c r="Q31" s="18"/>
      <c r="R31" s="19">
        <f>SQRT(SUM(Q30:S30))</f>
        <v>3.3941125496954285</v>
      </c>
      <c r="S31" s="20"/>
      <c r="T31" s="18"/>
      <c r="U31" s="19">
        <f>SQRT(SUM(T30:V30))</f>
        <v>4.2426406871192848</v>
      </c>
      <c r="V31" s="20"/>
    </row>
    <row r="33" spans="1:9" ht="15" thickBot="1" x14ac:dyDescent="0.4"/>
    <row r="34" spans="1:9" ht="15" thickBot="1" x14ac:dyDescent="0.4">
      <c r="A34" s="38" t="s">
        <v>10</v>
      </c>
      <c r="B34" s="39">
        <v>0</v>
      </c>
      <c r="C34" s="40">
        <f>+B34+10%</f>
        <v>0.1</v>
      </c>
      <c r="D34" s="40">
        <f t="shared" ref="D34:H34" si="59">+C34+10%</f>
        <v>0.2</v>
      </c>
      <c r="E34" s="40">
        <f t="shared" si="59"/>
        <v>0.30000000000000004</v>
      </c>
      <c r="F34" s="40">
        <f t="shared" si="59"/>
        <v>0.4</v>
      </c>
      <c r="G34" s="40">
        <f t="shared" si="59"/>
        <v>0.5</v>
      </c>
      <c r="H34" s="41">
        <f t="shared" si="59"/>
        <v>0.6</v>
      </c>
      <c r="I34" s="6"/>
    </row>
    <row r="35" spans="1:9" x14ac:dyDescent="0.35">
      <c r="A35" s="35" t="s">
        <v>26</v>
      </c>
      <c r="B35" s="36">
        <f>+C29</f>
        <v>2.4</v>
      </c>
      <c r="C35" s="36">
        <f>+F29</f>
        <v>2.5466666666666669</v>
      </c>
      <c r="D35" s="36">
        <f>+I29</f>
        <v>2.7149999999999999</v>
      </c>
      <c r="E35" s="36">
        <f>+L29</f>
        <v>2.9142857142857141</v>
      </c>
      <c r="F35" s="36">
        <f>+O29</f>
        <v>3.12</v>
      </c>
      <c r="G35" s="36">
        <f>+R29</f>
        <v>3.18</v>
      </c>
      <c r="H35" s="37">
        <f>+U29</f>
        <v>3.03</v>
      </c>
    </row>
    <row r="36" spans="1:9" x14ac:dyDescent="0.35">
      <c r="A36" s="30" t="s">
        <v>27</v>
      </c>
      <c r="B36" s="28">
        <f>+C31</f>
        <v>1.697056274847714</v>
      </c>
      <c r="C36" s="28">
        <f>+F31</f>
        <v>1.8856180831641267</v>
      </c>
      <c r="D36" s="28">
        <f>+I31</f>
        <v>2.1213203435596424</v>
      </c>
      <c r="E36" s="28">
        <f>+L31</f>
        <v>2.4243661069253055</v>
      </c>
      <c r="F36" s="28">
        <f>+O31</f>
        <v>2.8284271247461903</v>
      </c>
      <c r="G36" s="28">
        <f>+R31</f>
        <v>3.3941125496954285</v>
      </c>
      <c r="H36" s="31">
        <f>+U31</f>
        <v>4.2426406871192848</v>
      </c>
    </row>
    <row r="37" spans="1:9" ht="15" thickBot="1" x14ac:dyDescent="0.4">
      <c r="A37" s="32" t="s">
        <v>28</v>
      </c>
      <c r="B37" s="33">
        <f>+B36/B35</f>
        <v>0.70710678118654757</v>
      </c>
      <c r="C37" s="33">
        <f t="shared" ref="C37:H37" si="60">+C36/C35</f>
        <v>0.74042594888643709</v>
      </c>
      <c r="D37" s="33">
        <f t="shared" si="60"/>
        <v>0.78133345987463809</v>
      </c>
      <c r="E37" s="33">
        <f t="shared" si="60"/>
        <v>0.83189033080770292</v>
      </c>
      <c r="F37" s="33">
        <f t="shared" si="60"/>
        <v>0.90654715536736863</v>
      </c>
      <c r="G37" s="33">
        <f t="shared" si="60"/>
        <v>1.0673309904702606</v>
      </c>
      <c r="H37" s="34">
        <f t="shared" si="60"/>
        <v>1.4002114478941534</v>
      </c>
    </row>
    <row r="38" spans="1:9" ht="15" thickBot="1" x14ac:dyDescent="0.4">
      <c r="B38" s="3"/>
      <c r="C38" s="26"/>
      <c r="D38" s="26"/>
      <c r="E38" s="26"/>
      <c r="F38" s="26"/>
      <c r="G38" s="26"/>
      <c r="H38" s="26"/>
    </row>
    <row r="39" spans="1:9" x14ac:dyDescent="0.35">
      <c r="A39" s="29" t="s">
        <v>29</v>
      </c>
      <c r="B39" s="54">
        <f>4%+B37/$B$37*7.5%</f>
        <v>0.11499999999999999</v>
      </c>
      <c r="C39" s="54">
        <f t="shared" ref="C39:H39" si="61">4%+C37/$B$37*7.5%</f>
        <v>0.11853403141361255</v>
      </c>
      <c r="D39" s="54">
        <f t="shared" si="61"/>
        <v>0.12287292817679557</v>
      </c>
      <c r="E39" s="54">
        <f t="shared" si="61"/>
        <v>0.12823529411764703</v>
      </c>
      <c r="F39" s="54">
        <f t="shared" si="61"/>
        <v>0.13615384615384615</v>
      </c>
      <c r="G39" s="54">
        <f t="shared" si="61"/>
        <v>0.15320754716981133</v>
      </c>
      <c r="H39" s="55">
        <f t="shared" si="61"/>
        <v>0.18851485148514849</v>
      </c>
    </row>
    <row r="40" spans="1:9" ht="15" thickBot="1" x14ac:dyDescent="0.4">
      <c r="A40" s="32" t="s">
        <v>30</v>
      </c>
      <c r="B40" s="33">
        <f>+B35/B39</f>
        <v>20.869565217391305</v>
      </c>
      <c r="C40" s="33">
        <f t="shared" ref="C40:H40" si="62">+C35/C39</f>
        <v>21.484687868080101</v>
      </c>
      <c r="D40" s="33">
        <f t="shared" si="62"/>
        <v>22.095998201438849</v>
      </c>
      <c r="E40" s="33">
        <f t="shared" si="62"/>
        <v>22.726081258191353</v>
      </c>
      <c r="F40" s="33">
        <f t="shared" si="62"/>
        <v>22.915254237288135</v>
      </c>
      <c r="G40" s="33">
        <f t="shared" si="62"/>
        <v>20.756157635467979</v>
      </c>
      <c r="H40" s="34">
        <f t="shared" si="62"/>
        <v>16.073004201680675</v>
      </c>
    </row>
    <row r="41" spans="1:9" x14ac:dyDescent="0.35">
      <c r="B41" s="6"/>
      <c r="C41" s="6"/>
      <c r="D41" s="6"/>
      <c r="E41" s="6"/>
      <c r="F41" s="6"/>
      <c r="G41" s="6"/>
      <c r="H41" s="6"/>
    </row>
    <row r="49" spans="2:4" x14ac:dyDescent="0.35">
      <c r="B49" s="1"/>
      <c r="C49" s="1"/>
      <c r="D49" s="1"/>
    </row>
    <row r="50" spans="2:4" x14ac:dyDescent="0.35">
      <c r="B50" s="1"/>
      <c r="C50" s="1"/>
      <c r="D50" s="1"/>
    </row>
    <row r="51" spans="2:4" x14ac:dyDescent="0.35">
      <c r="B51" s="1"/>
      <c r="C51" s="1"/>
      <c r="D51" s="1"/>
    </row>
  </sheetData>
  <mergeCells count="7">
    <mergeCell ref="T21:V21"/>
    <mergeCell ref="B21:D21"/>
    <mergeCell ref="E21:G21"/>
    <mergeCell ref="H21:J21"/>
    <mergeCell ref="K21:M21"/>
    <mergeCell ref="N21:P21"/>
    <mergeCell ref="Q21:S21"/>
  </mergeCell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D06DD14B-57A6-4BD8-A8C4-6A7A4485408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Sheet1!B37:B37</xm:f>
              <xm:sqref>H51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CEE50967BDA45BD9115280A2AEE39" ma:contentTypeVersion="10" ma:contentTypeDescription="Create a new document." ma:contentTypeScope="" ma:versionID="a870198e0bf47334bbc38f37f32e30e3">
  <xsd:schema xmlns:xsd="http://www.w3.org/2001/XMLSchema" xmlns:xs="http://www.w3.org/2001/XMLSchema" xmlns:p="http://schemas.microsoft.com/office/2006/metadata/properties" xmlns:ns3="cc717987-0b32-45f3-8c53-7a73edeea497" targetNamespace="http://schemas.microsoft.com/office/2006/metadata/properties" ma:root="true" ma:fieldsID="c3715dfebd2ca36090439a5f949a6d69" ns3:_="">
    <xsd:import namespace="cc717987-0b32-45f3-8c53-7a73edeea4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17987-0b32-45f3-8c53-7a73edeea4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AFD8E-B4D5-4001-B6A4-F59CAA7B5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17987-0b32-45f3-8c53-7a73edeea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D83541-E624-4322-B1BD-059BC00748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8A5D85-53C1-411D-B828-30C9C0E4E16D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c717987-0b32-45f3-8c53-7a73edeea4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2020-12-03T14:17:45Z</dcterms:created>
  <dcterms:modified xsi:type="dcterms:W3CDTF">2020-12-03T15:58:36Z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0x0101006DBCEE50967BDA45BD9115280A2AEE39</vt:lpwstr>
  </property>
</Properties>
</file>